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5350" windowHeight="10755"/>
  </bookViews>
  <sheets>
    <sheet name="Intro" sheetId="4" r:id="rId1"/>
    <sheet name="AB7E" sheetId="1" r:id="rId2"/>
    <sheet name="Sheet2" sheetId="2" state="hidden" r:id="rId3"/>
    <sheet name="Sheet3" sheetId="3" state="hidden" r:id="rId4"/>
  </sheets>
  <calcPr calcId="145621"/>
</workbook>
</file>

<file path=xl/calcChain.xml><?xml version="1.0" encoding="utf-8"?>
<calcChain xmlns="http://schemas.openxmlformats.org/spreadsheetml/2006/main">
  <c r="F6" i="2"/>
  <c r="F8"/>
  <c r="F10" s="1"/>
  <c r="O8" l="1"/>
  <c r="N8"/>
  <c r="M8"/>
  <c r="L8"/>
  <c r="K8"/>
  <c r="J8"/>
  <c r="I8"/>
  <c r="H8"/>
  <c r="G8"/>
  <c r="O6"/>
  <c r="N6"/>
  <c r="M6"/>
  <c r="L6"/>
  <c r="L10" s="1"/>
  <c r="L41" s="1"/>
  <c r="L43" s="1"/>
  <c r="Q8" i="1" s="1"/>
  <c r="K6" i="2"/>
  <c r="J6"/>
  <c r="I6"/>
  <c r="H6"/>
  <c r="G6"/>
  <c r="O4"/>
  <c r="N4"/>
  <c r="M4"/>
  <c r="M19" s="1"/>
  <c r="M20" s="1"/>
  <c r="L4"/>
  <c r="K4"/>
  <c r="J4"/>
  <c r="I4"/>
  <c r="H4"/>
  <c r="H19" s="1"/>
  <c r="H20" s="1"/>
  <c r="G4"/>
  <c r="F4"/>
  <c r="M10" l="1"/>
  <c r="M41" s="1"/>
  <c r="M43" s="1"/>
  <c r="R8" i="1" s="1"/>
  <c r="H10" i="2"/>
  <c r="H41" s="1"/>
  <c r="H43" s="1"/>
  <c r="M8" i="1" s="1"/>
  <c r="I10" i="2"/>
  <c r="I41" s="1"/>
  <c r="I43" s="1"/>
  <c r="N8" i="1" s="1"/>
  <c r="K10" i="2"/>
  <c r="K41" s="1"/>
  <c r="K43" s="1"/>
  <c r="P8" i="1" s="1"/>
  <c r="F41" i="2"/>
  <c r="F43" s="1"/>
  <c r="K8" i="1" s="1"/>
  <c r="N10" i="2"/>
  <c r="N41" s="1"/>
  <c r="N43" s="1"/>
  <c r="S8" i="1" s="1"/>
  <c r="G10" i="2"/>
  <c r="G41" s="1"/>
  <c r="G43" s="1"/>
  <c r="L8" i="1" s="1"/>
  <c r="O10" i="2"/>
  <c r="O41" s="1"/>
  <c r="O43" s="1"/>
  <c r="T8" i="1" s="1"/>
  <c r="F13" i="2"/>
  <c r="F14" s="1"/>
  <c r="F16"/>
  <c r="F17" s="1"/>
  <c r="F19"/>
  <c r="F20" s="1"/>
  <c r="J10"/>
  <c r="J41" s="1"/>
  <c r="J43" s="1"/>
  <c r="O8" i="1" s="1"/>
  <c r="G13" i="2"/>
  <c r="G14" s="1"/>
  <c r="G16"/>
  <c r="G17" s="1"/>
  <c r="G19"/>
  <c r="G20" s="1"/>
  <c r="O16"/>
  <c r="O17" s="1"/>
  <c r="O13"/>
  <c r="O14" s="1"/>
  <c r="O19"/>
  <c r="O20" s="1"/>
  <c r="N13"/>
  <c r="N14" s="1"/>
  <c r="N16"/>
  <c r="N17" s="1"/>
  <c r="N19"/>
  <c r="N20" s="1"/>
  <c r="M13"/>
  <c r="M14" s="1"/>
  <c r="M16"/>
  <c r="M17" s="1"/>
  <c r="L16"/>
  <c r="L17" s="1"/>
  <c r="L13"/>
  <c r="L14" s="1"/>
  <c r="L19"/>
  <c r="L20" s="1"/>
  <c r="K13"/>
  <c r="K14" s="1"/>
  <c r="K16"/>
  <c r="K17" s="1"/>
  <c r="K19"/>
  <c r="K20" s="1"/>
  <c r="J16"/>
  <c r="J17" s="1"/>
  <c r="J13"/>
  <c r="J14" s="1"/>
  <c r="J19"/>
  <c r="J20" s="1"/>
  <c r="I16"/>
  <c r="I17" s="1"/>
  <c r="I13"/>
  <c r="I14" s="1"/>
  <c r="I19"/>
  <c r="I20" s="1"/>
  <c r="H16"/>
  <c r="H17" s="1"/>
  <c r="H13"/>
  <c r="H14" s="1"/>
  <c r="F23" l="1"/>
  <c r="F25" s="1"/>
  <c r="F27" s="1"/>
  <c r="L23"/>
  <c r="L25" s="1"/>
  <c r="L27" s="1"/>
  <c r="M23"/>
  <c r="M25" s="1"/>
  <c r="M27" s="1"/>
  <c r="K23"/>
  <c r="K25" s="1"/>
  <c r="K27" s="1"/>
  <c r="O23"/>
  <c r="O25" s="1"/>
  <c r="O27" s="1"/>
  <c r="G23"/>
  <c r="G25" s="1"/>
  <c r="G27" s="1"/>
  <c r="H23"/>
  <c r="H25" s="1"/>
  <c r="H27" s="1"/>
  <c r="I23"/>
  <c r="I25" s="1"/>
  <c r="I27" s="1"/>
  <c r="J23"/>
  <c r="J25" s="1"/>
  <c r="J27" s="1"/>
  <c r="N23"/>
  <c r="N25" s="1"/>
  <c r="N27" s="1"/>
  <c r="N18" i="1" l="1"/>
  <c r="N20" s="1"/>
  <c r="N13"/>
  <c r="N11"/>
  <c r="O18"/>
  <c r="O20" s="1"/>
  <c r="O13"/>
  <c r="O11"/>
  <c r="P18"/>
  <c r="P20" s="1"/>
  <c r="P13"/>
  <c r="P11"/>
  <c r="Q13"/>
  <c r="Q11"/>
  <c r="Q18"/>
  <c r="Q20" s="1"/>
  <c r="K11"/>
  <c r="K18"/>
  <c r="K20" s="1"/>
  <c r="K13"/>
  <c r="M11"/>
  <c r="M13"/>
  <c r="M18"/>
  <c r="M20" s="1"/>
  <c r="T11"/>
  <c r="T18"/>
  <c r="T20" s="1"/>
  <c r="T13"/>
  <c r="L11"/>
  <c r="L18"/>
  <c r="L20" s="1"/>
  <c r="L13"/>
  <c r="S11"/>
  <c r="S18"/>
  <c r="S20" s="1"/>
  <c r="S13"/>
  <c r="R11"/>
  <c r="R18"/>
  <c r="R20" s="1"/>
  <c r="R13"/>
  <c r="H33" i="2"/>
  <c r="M19" i="1" s="1"/>
  <c r="G33" i="2"/>
  <c r="L19" i="1" s="1"/>
  <c r="J33" i="2"/>
  <c r="O19" i="1" s="1"/>
  <c r="K33" i="2"/>
  <c r="P19" i="1" s="1"/>
  <c r="M33" i="2"/>
  <c r="R19" i="1" s="1"/>
  <c r="N33" i="2"/>
  <c r="S19" i="1" s="1"/>
  <c r="F33" i="2"/>
  <c r="K19" i="1" s="1"/>
  <c r="O33" i="2"/>
  <c r="T19" i="1" s="1"/>
  <c r="M29" i="2"/>
  <c r="M31" s="1"/>
  <c r="R15" i="1" s="1"/>
  <c r="L33" i="2"/>
  <c r="Q19" i="1" s="1"/>
  <c r="I33" i="2"/>
  <c r="N19" i="1" s="1"/>
  <c r="H29" i="2"/>
  <c r="H31" s="1"/>
  <c r="M15" i="1" s="1"/>
  <c r="G29" i="2"/>
  <c r="G31" s="1"/>
  <c r="L15" i="1" s="1"/>
  <c r="N29" i="2"/>
  <c r="N31" s="1"/>
  <c r="S15" i="1" s="1"/>
  <c r="K29" i="2"/>
  <c r="K31" s="1"/>
  <c r="P15" i="1" s="1"/>
  <c r="I29" i="2"/>
  <c r="I31" s="1"/>
  <c r="N15" i="1" s="1"/>
  <c r="F29" i="2"/>
  <c r="F31" s="1"/>
  <c r="K15" i="1" s="1"/>
  <c r="J29" i="2"/>
  <c r="J31" s="1"/>
  <c r="O15" i="1" s="1"/>
  <c r="L29" i="2"/>
  <c r="L31" s="1"/>
  <c r="Q15" i="1" s="1"/>
  <c r="O29" i="2"/>
  <c r="O31" s="1"/>
  <c r="T15" i="1" s="1"/>
  <c r="M16" l="1"/>
  <c r="I35" i="2"/>
  <c r="F35"/>
  <c r="J35"/>
  <c r="L35"/>
  <c r="G35"/>
  <c r="N35"/>
  <c r="O35"/>
  <c r="M35"/>
  <c r="H35"/>
  <c r="K35"/>
  <c r="N22" i="1" l="1"/>
  <c r="N24" s="1"/>
  <c r="N27"/>
  <c r="N26"/>
  <c r="N28" s="1"/>
  <c r="R26"/>
  <c r="R28" s="1"/>
  <c r="R22"/>
  <c r="R24" s="1"/>
  <c r="R27"/>
  <c r="T22"/>
  <c r="T24" s="1"/>
  <c r="T27"/>
  <c r="T26"/>
  <c r="T28" s="1"/>
  <c r="P22"/>
  <c r="P24" s="1"/>
  <c r="P27"/>
  <c r="P26"/>
  <c r="P28" s="1"/>
  <c r="S22"/>
  <c r="S24" s="1"/>
  <c r="S27"/>
  <c r="S26"/>
  <c r="S28" s="1"/>
  <c r="L22"/>
  <c r="L24" s="1"/>
  <c r="L27"/>
  <c r="L26"/>
  <c r="L28" s="1"/>
  <c r="M22"/>
  <c r="M24" s="1"/>
  <c r="M27"/>
  <c r="M26"/>
  <c r="M28" s="1"/>
  <c r="Q27"/>
  <c r="Q26"/>
  <c r="Q28" s="1"/>
  <c r="Q22"/>
  <c r="Q24" s="1"/>
  <c r="O22"/>
  <c r="O24" s="1"/>
  <c r="O27"/>
  <c r="O26"/>
  <c r="O28" s="1"/>
  <c r="K27"/>
  <c r="K26"/>
  <c r="K28" s="1"/>
  <c r="K22"/>
  <c r="K24" s="1"/>
  <c r="N37" i="2"/>
  <c r="S23" i="1" s="1"/>
  <c r="H37" i="2"/>
  <c r="M23" i="1" s="1"/>
  <c r="I37" i="2"/>
  <c r="N23" i="1" s="1"/>
  <c r="G37" i="2"/>
  <c r="L23" i="1" s="1"/>
  <c r="K37" i="2"/>
  <c r="P23" i="1" s="1"/>
  <c r="O37" i="2"/>
  <c r="T23" i="1" s="1"/>
  <c r="F37" i="2"/>
  <c r="K23" i="1" s="1"/>
  <c r="M37" i="2"/>
  <c r="R23" i="1" s="1"/>
  <c r="J37" i="2"/>
  <c r="O23" i="1" s="1"/>
  <c r="L37" i="2"/>
  <c r="Q23" i="1" s="1"/>
  <c r="N39" i="2" l="1"/>
  <c r="H39"/>
  <c r="L39"/>
  <c r="K39"/>
  <c r="G39"/>
  <c r="O39"/>
  <c r="J39"/>
  <c r="M39"/>
  <c r="I39"/>
  <c r="F39"/>
</calcChain>
</file>

<file path=xl/sharedStrings.xml><?xml version="1.0" encoding="utf-8"?>
<sst xmlns="http://schemas.openxmlformats.org/spreadsheetml/2006/main" count="77" uniqueCount="69">
  <si>
    <t>C1(pf) =</t>
  </si>
  <si>
    <t>C2(pf) =</t>
  </si>
  <si>
    <t>L(uH) =</t>
  </si>
  <si>
    <t>R(load) =</t>
  </si>
  <si>
    <t>X(load) =</t>
  </si>
  <si>
    <t>R(in) =</t>
  </si>
  <si>
    <t>X(in) =</t>
  </si>
  <si>
    <t>Freq(mHz) =</t>
  </si>
  <si>
    <t>freq 1</t>
  </si>
  <si>
    <t>freq 2</t>
  </si>
  <si>
    <t>freq 3</t>
  </si>
  <si>
    <t>freq 4</t>
  </si>
  <si>
    <t>freq 5</t>
  </si>
  <si>
    <t>freq 6</t>
  </si>
  <si>
    <t>freq 7</t>
  </si>
  <si>
    <t>freq 8</t>
  </si>
  <si>
    <t>freq 9</t>
  </si>
  <si>
    <t>freq 10</t>
  </si>
  <si>
    <t>Z(load) =</t>
  </si>
  <si>
    <t>Q(C1) =</t>
  </si>
  <si>
    <t>Q(C2) =</t>
  </si>
  <si>
    <t>Q(L) =</t>
  </si>
  <si>
    <t>X(C1) =</t>
  </si>
  <si>
    <t>Z(C1) =</t>
  </si>
  <si>
    <t>X(C2) =</t>
  </si>
  <si>
    <t>Z(C2) =</t>
  </si>
  <si>
    <t>X(L) =</t>
  </si>
  <si>
    <t>Z(L) =</t>
  </si>
  <si>
    <t>Z(out) = Z(load) in series with Z(C2) =</t>
  </si>
  <si>
    <t>Z(mid) = Z(out) in parallel with Z(L) =</t>
  </si>
  <si>
    <t>Z(in) = Z(mid) in series with Z(C1) =</t>
  </si>
  <si>
    <t>fixed network is used at the base of an antenna.</t>
  </si>
  <si>
    <t>Although this calculator is shown as a T-Network tuner, it can also be used as an L-Network tuner</t>
  </si>
  <si>
    <t>simply by setting either the input or the output capacitor to a very high value, in which case that</t>
  </si>
  <si>
    <t>The green cells are where data should be entered, and the orange cells are the calculated outputs.</t>
  </si>
  <si>
    <t>values when either the frequency or the load changes, so they don't display what happens</t>
  </si>
  <si>
    <t>when the tuner is not retuned but either the frequency or load (or both) change.  This calculator</t>
  </si>
  <si>
    <t>The R(load) and X(load) values should either be measured using an antenna analyser capable of</t>
  </si>
  <si>
    <t xml:space="preserve"> providing complex impedance measurements, or obtained from a suitable antenna modeling</t>
  </si>
  <si>
    <t>application.  It is necessary to manually enter the tuner values, which can be readily determined</t>
  </si>
  <si>
    <t xml:space="preserve"> transmission line application that comes free with the ARRL Antenna Book.</t>
  </si>
  <si>
    <t>is intended to provide some insight into that situation.  It could be especially useful for when a</t>
  </si>
  <si>
    <t>Power (in) =</t>
  </si>
  <si>
    <t>watts</t>
  </si>
  <si>
    <t>C1</t>
  </si>
  <si>
    <t>I (rms) =</t>
  </si>
  <si>
    <t>V (peak) =</t>
  </si>
  <si>
    <t>Pd (watts) =</t>
  </si>
  <si>
    <t>C2</t>
  </si>
  <si>
    <t>L</t>
  </si>
  <si>
    <t>I(in) =</t>
  </si>
  <si>
    <t>V(mid) =</t>
  </si>
  <si>
    <t>I(out) =</t>
  </si>
  <si>
    <t>P(load) =</t>
  </si>
  <si>
    <t>capacitor approximates a short.</t>
  </si>
  <si>
    <t>This calculator is available free of charge courtesy of AB7E and the Arizona Outlaws Contest Club</t>
  </si>
  <si>
    <t>at</t>
  </si>
  <si>
    <t>http://www.arizonaoutlaws.net/</t>
  </si>
  <si>
    <t>(click on "More", then click on "Downloads")</t>
  </si>
  <si>
    <t xml:space="preserve"> using any of the several online tuner calculators ... or by using the values calculated by TLW, the</t>
  </si>
  <si>
    <t>SWR(in) =</t>
  </si>
  <si>
    <t>Y(in) = (Z(in) - 50)/(Z(in) +50) =</t>
  </si>
  <si>
    <t>Y(load) = (Z(load)-50)/(Z(load)+50) =</t>
  </si>
  <si>
    <t>M(in) = magnitude of Y(in) =</t>
  </si>
  <si>
    <t>M(load) = magnitude of Y(load) =</t>
  </si>
  <si>
    <t>SWR(load) =</t>
  </si>
  <si>
    <t>Freq(MHz) =</t>
  </si>
  <si>
    <t>The calculator assumes a transmitter source impedance of 50 ohms non-reactive.</t>
  </si>
  <si>
    <t>Many T-Network or L-Network tuner calculators recalculate the capacitance and inductance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</si>
</sst>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3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476290</xdr:colOff>
      <xdr:row>0</xdr:row>
      <xdr:rowOff>247648</xdr:rowOff>
    </xdr:from>
    <xdr:to>
      <xdr:col>8</xdr:col>
      <xdr:colOff>476291</xdr:colOff>
      <xdr:row>14</xdr:row>
      <xdr:rowOff>238126</xdr:rowOff>
    </xdr:to>
    <xdr:grpSp>
      <xdr:nvGrpSpPr>
        <xdr:cNvPr id="3" name="Group 2"/>
        <xdr:cNvGrpSpPr/>
      </xdr:nvGrpSpPr>
      <xdr:grpSpPr>
        <a:xfrm>
          <a:off x="476290" y="247648"/>
          <a:ext cx="5343526" cy="3724278"/>
          <a:chOff x="1940408" y="1701225"/>
          <a:chExt cx="5603392" cy="3332736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940408" y="1824036"/>
            <a:ext cx="5216129" cy="3209925"/>
          </a:xfrm>
          <a:prstGeom prst="rect">
            <a:avLst/>
          </a:prstGeom>
        </xdr:spPr>
      </xdr:pic>
      <xdr:sp macro="" textlink="">
        <xdr:nvSpPr>
          <xdr:cNvPr id="5" name="TextBox 4"/>
          <xdr:cNvSpPr txBox="1"/>
        </xdr:nvSpPr>
        <xdr:spPr>
          <a:xfrm>
            <a:off x="2019182" y="3083004"/>
            <a:ext cx="992579" cy="1569660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200" b="1"/>
              <a:t>R(in)</a:t>
            </a:r>
          </a:p>
          <a:p>
            <a:endParaRPr lang="en-US" sz="3200" b="1"/>
          </a:p>
          <a:p>
            <a:r>
              <a:rPr lang="en-US" sz="3200" b="1"/>
              <a:t>X(in)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6019800" y="3124200"/>
            <a:ext cx="1524000" cy="1569660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200" b="1"/>
              <a:t>R(load)</a:t>
            </a:r>
          </a:p>
          <a:p>
            <a:endParaRPr lang="en-US" sz="3200" b="1"/>
          </a:p>
          <a:p>
            <a:r>
              <a:rPr lang="en-US" sz="3200" b="1"/>
              <a:t>X(load)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3124200" y="1701225"/>
            <a:ext cx="609600" cy="584775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3200" b="1"/>
              <a:t>C1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5410200" y="1701225"/>
            <a:ext cx="609600" cy="584775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200" b="1"/>
              <a:t>C2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4826936" y="3504491"/>
            <a:ext cx="457200" cy="646331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600" b="1"/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L27"/>
  <sheetViews>
    <sheetView tabSelected="1" workbookViewId="0">
      <selection activeCell="B3" sqref="B3:L3"/>
    </sheetView>
  </sheetViews>
  <sheetFormatPr defaultRowHeight="15"/>
  <cols>
    <col min="2" max="2" width="29.85546875" customWidth="1"/>
  </cols>
  <sheetData>
    <row r="2" spans="2:12" ht="21">
      <c r="B2" s="27" t="s">
        <v>68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ht="21">
      <c r="B3" s="27" t="s">
        <v>35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ht="21">
      <c r="B4" s="27" t="s">
        <v>36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21">
      <c r="B5" s="27" t="s">
        <v>41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2" ht="21">
      <c r="B6" s="27" t="s">
        <v>31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2" ht="2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2" ht="21">
      <c r="B8" s="27" t="s">
        <v>32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2:12" ht="21">
      <c r="B9" s="27" t="s">
        <v>33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2:12" ht="21">
      <c r="B10" s="27" t="s">
        <v>54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2:12" ht="2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2:12" ht="21">
      <c r="B12" s="27" t="s">
        <v>34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2:12" ht="2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 ht="21">
      <c r="B14" s="27" t="s">
        <v>37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1">
      <c r="B15" s="27" t="s">
        <v>38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2:12" ht="21">
      <c r="B16" s="27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2:12" ht="21">
      <c r="B17" s="27" t="s">
        <v>59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1">
      <c r="B18" s="27" t="s">
        <v>40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20" spans="2:12" ht="21">
      <c r="B20" s="28" t="s">
        <v>67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ht="2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3" spans="2:12" ht="21">
      <c r="B23" s="27" t="s">
        <v>55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ht="21">
      <c r="E24" s="15" t="s">
        <v>56</v>
      </c>
    </row>
    <row r="25" spans="2:12" ht="21">
      <c r="E25" s="15" t="s">
        <v>57</v>
      </c>
    </row>
    <row r="27" spans="2:12" ht="21">
      <c r="E27" s="15" t="s">
        <v>58</v>
      </c>
    </row>
  </sheetData>
  <mergeCells count="18">
    <mergeCell ref="B23:L23"/>
    <mergeCell ref="B2:L2"/>
    <mergeCell ref="B3:L3"/>
    <mergeCell ref="B4:L4"/>
    <mergeCell ref="B5:L5"/>
    <mergeCell ref="B6:L6"/>
    <mergeCell ref="B15:L15"/>
    <mergeCell ref="B16:L16"/>
    <mergeCell ref="B17:L17"/>
    <mergeCell ref="B18:L18"/>
    <mergeCell ref="B8:L8"/>
    <mergeCell ref="B9:L9"/>
    <mergeCell ref="B10:L10"/>
    <mergeCell ref="B11:L11"/>
    <mergeCell ref="B20:L20"/>
    <mergeCell ref="B12:L12"/>
    <mergeCell ref="B14:L14"/>
    <mergeCell ref="B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C2:T40"/>
  <sheetViews>
    <sheetView workbookViewId="0"/>
  </sheetViews>
  <sheetFormatPr defaultColWidth="9" defaultRowHeight="21"/>
  <cols>
    <col min="1" max="1" width="9" style="3" customWidth="1"/>
    <col min="2" max="2" width="4.7109375" style="3" customWidth="1"/>
    <col min="3" max="3" width="17.28515625" style="3" customWidth="1"/>
    <col min="4" max="4" width="11.28515625" style="3" bestFit="1" customWidth="1"/>
    <col min="5" max="5" width="9" style="3"/>
    <col min="6" max="7" width="12.5703125" style="3" customWidth="1"/>
    <col min="8" max="8" width="3.7109375" style="3" customWidth="1"/>
    <col min="9" max="9" width="7.28515625" style="3" customWidth="1"/>
    <col min="10" max="10" width="16.140625" style="3" customWidth="1"/>
    <col min="11" max="20" width="12.5703125" style="4" customWidth="1"/>
    <col min="21" max="21" width="10.5703125" style="3" customWidth="1"/>
    <col min="22" max="16384" width="9" style="3"/>
  </cols>
  <sheetData>
    <row r="2" spans="10:20">
      <c r="J2" s="1" t="s">
        <v>66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0:20">
      <c r="J3" s="1"/>
    </row>
    <row r="4" spans="10:20">
      <c r="J4" s="1" t="s">
        <v>3</v>
      </c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0:20">
      <c r="J5" s="1"/>
    </row>
    <row r="6" spans="10:20">
      <c r="J6" s="1" t="s">
        <v>4</v>
      </c>
      <c r="K6" s="22"/>
      <c r="L6" s="22"/>
      <c r="M6" s="22"/>
      <c r="N6" s="22"/>
      <c r="O6" s="22"/>
      <c r="P6" s="22"/>
      <c r="Q6" s="22"/>
      <c r="R6" s="22"/>
      <c r="S6" s="22"/>
      <c r="T6" s="22"/>
    </row>
    <row r="8" spans="10:20">
      <c r="J8" s="1" t="s">
        <v>65</v>
      </c>
      <c r="K8" s="12" t="str">
        <f>IFERROR(IF(ROUND((1+Sheet2!F43)/(1-Sheet2!F43),2)&gt;100,"&gt;100",ROUND((1+Sheet2!F43)/(1-Sheet2!F43),2)),"&gt; 100")</f>
        <v>&gt; 100</v>
      </c>
      <c r="L8" s="12" t="str">
        <f>IFERROR(IF(ROUND((1+Sheet2!G43)/(1-Sheet2!G43),2)&gt;100,"&gt;100",ROUND((1+Sheet2!G43)/(1-Sheet2!G43),2)),"&gt; 100")</f>
        <v>&gt; 100</v>
      </c>
      <c r="M8" s="12" t="str">
        <f>IFERROR(IF(ROUND((1+Sheet2!H43)/(1-Sheet2!H43),2)&gt;100,"&gt;100",ROUND((1+Sheet2!H43)/(1-Sheet2!H43),2)),"&gt; 100")</f>
        <v>&gt; 100</v>
      </c>
      <c r="N8" s="12" t="str">
        <f>IFERROR(IF(ROUND((1+Sheet2!I43)/(1-Sheet2!I43),2)&gt;100,"&gt;100",ROUND((1+Sheet2!I43)/(1-Sheet2!I43),2)),"&gt; 100")</f>
        <v>&gt; 100</v>
      </c>
      <c r="O8" s="12" t="str">
        <f>IFERROR(IF(ROUND((1+Sheet2!J43)/(1-Sheet2!J43),2)&gt;100,"&gt;100",ROUND((1+Sheet2!J43)/(1-Sheet2!J43),2)),"&gt; 100")</f>
        <v>&gt; 100</v>
      </c>
      <c r="P8" s="12" t="str">
        <f>IFERROR(IF(ROUND((1+Sheet2!K43)/(1-Sheet2!K43),2)&gt;100,"&gt;100",ROUND((1+Sheet2!K43)/(1-Sheet2!K43),2)),"&gt; 100")</f>
        <v>&gt; 100</v>
      </c>
      <c r="Q8" s="12" t="str">
        <f>IFERROR(IF(ROUND((1+Sheet2!L43)/(1-Sheet2!L43),2)&gt;100,"&gt;100",ROUND((1+Sheet2!L43)/(1-Sheet2!L43),2)),"&gt; 100")</f>
        <v>&gt; 100</v>
      </c>
      <c r="R8" s="12" t="str">
        <f>IFERROR(IF(ROUND((1+Sheet2!M43)/(1-Sheet2!M43),2)&gt;100,"&gt;100",ROUND((1+Sheet2!M43)/(1-Sheet2!M43),2)),"&gt; 100")</f>
        <v>&gt; 100</v>
      </c>
      <c r="S8" s="12" t="str">
        <f>IFERROR(IF(ROUND((1+Sheet2!N43)/(1-Sheet2!N43),2)&gt;100,"&gt;100",ROUND((1+Sheet2!N43)/(1-Sheet2!N43),2)),"&gt; 100")</f>
        <v>&gt; 100</v>
      </c>
      <c r="T8" s="12" t="str">
        <f>IFERROR(IF(ROUND((1+Sheet2!O43)/(1-Sheet2!O43),2)&gt;100,"&gt;100",ROUND((1+Sheet2!O43)/(1-Sheet2!O43),2)),"&gt; 100")</f>
        <v>&gt; 100</v>
      </c>
    </row>
    <row r="9" spans="10:20">
      <c r="K9" s="17"/>
      <c r="L9" s="17"/>
      <c r="M9" s="17"/>
      <c r="N9" s="17"/>
      <c r="O9" s="17"/>
      <c r="P9" s="17"/>
      <c r="Q9" s="17"/>
      <c r="R9" s="17"/>
      <c r="S9" s="17"/>
      <c r="T9" s="17"/>
    </row>
    <row r="11" spans="10:20">
      <c r="J11" s="1" t="s">
        <v>5</v>
      </c>
      <c r="K11" s="12" t="str">
        <f>IFERROR(ROUND(IMREAL(Sheet2!F$27),1),"")</f>
        <v/>
      </c>
      <c r="L11" s="12" t="str">
        <f>IFERROR(ROUND(IMREAL(Sheet2!G$27),1),"")</f>
        <v/>
      </c>
      <c r="M11" s="12" t="str">
        <f>IFERROR(ROUND(IMREAL(Sheet2!H$27),1),"")</f>
        <v/>
      </c>
      <c r="N11" s="12" t="str">
        <f>IFERROR(ROUND(IMREAL(Sheet2!I$27),1),"")</f>
        <v/>
      </c>
      <c r="O11" s="12" t="str">
        <f>IFERROR(ROUND(IMREAL(Sheet2!J$27),1),"")</f>
        <v/>
      </c>
      <c r="P11" s="12" t="str">
        <f>IFERROR(ROUND(IMREAL(Sheet2!K$27),1),"")</f>
        <v/>
      </c>
      <c r="Q11" s="12" t="str">
        <f>IFERROR(ROUND(IMREAL(Sheet2!L$27),1),"")</f>
        <v/>
      </c>
      <c r="R11" s="12" t="str">
        <f>IFERROR(ROUND(IMREAL(Sheet2!M$27),1),"")</f>
        <v/>
      </c>
      <c r="S11" s="12" t="str">
        <f>IFERROR(ROUND(IMREAL(Sheet2!N$27),1),"")</f>
        <v/>
      </c>
      <c r="T11" s="12" t="str">
        <f>IFERROR(ROUND(IMREAL(Sheet2!O$27),1),"")</f>
        <v/>
      </c>
    </row>
    <row r="12" spans="10:20">
      <c r="J12" s="1"/>
    </row>
    <row r="13" spans="10:20">
      <c r="J13" s="1" t="s">
        <v>6</v>
      </c>
      <c r="K13" s="12" t="str">
        <f>IFERROR(ROUND(IMAGINARY(Sheet2!F$27),1),"")</f>
        <v/>
      </c>
      <c r="L13" s="12" t="str">
        <f>IFERROR(ROUND(IMAGINARY(Sheet2!G$27),1),"")</f>
        <v/>
      </c>
      <c r="M13" s="12" t="str">
        <f>IFERROR(ROUND(IMAGINARY(Sheet2!H$27),1),"")</f>
        <v/>
      </c>
      <c r="N13" s="12" t="str">
        <f>IFERROR(ROUND(IMAGINARY(Sheet2!I$27),1),"")</f>
        <v/>
      </c>
      <c r="O13" s="12" t="str">
        <f>IFERROR(ROUND(IMAGINARY(Sheet2!J$27),1),"")</f>
        <v/>
      </c>
      <c r="P13" s="12" t="str">
        <f>IFERROR(ROUND(IMAGINARY(Sheet2!K$27),1),"")</f>
        <v/>
      </c>
      <c r="Q13" s="12" t="str">
        <f>IFERROR(ROUND(IMAGINARY(Sheet2!L$27),1),"")</f>
        <v/>
      </c>
      <c r="R13" s="12" t="str">
        <f>IFERROR(ROUND(IMAGINARY(Sheet2!M$27),1),"")</f>
        <v/>
      </c>
      <c r="S13" s="12" t="str">
        <f>IFERROR(ROUND(IMAGINARY(Sheet2!N$27),1),"")</f>
        <v/>
      </c>
      <c r="T13" s="12" t="str">
        <f>IFERROR(ROUND(IMAGINARY(Sheet2!O$27),1),"")</f>
        <v/>
      </c>
    </row>
    <row r="14" spans="10:20">
      <c r="J14" s="1"/>
    </row>
    <row r="15" spans="10:20">
      <c r="J15" s="1" t="s">
        <v>60</v>
      </c>
      <c r="K15" s="21" t="str">
        <f>IFERROR(ROUND((1+Sheet2!F$31)/(1-Sheet2!F$31),2),"")</f>
        <v/>
      </c>
      <c r="L15" s="21" t="str">
        <f>IFERROR(ROUND((1+Sheet2!G$31)/(1-Sheet2!G$31),2),"")</f>
        <v/>
      </c>
      <c r="M15" s="21" t="str">
        <f>IFERROR(ROUND((1+Sheet2!H$31)/(1-Sheet2!H$31),2),"")</f>
        <v/>
      </c>
      <c r="N15" s="21" t="str">
        <f>IFERROR(ROUND((1+Sheet2!I$31)/(1-Sheet2!I$31),2),"")</f>
        <v/>
      </c>
      <c r="O15" s="21" t="str">
        <f>IFERROR(ROUND((1+Sheet2!J$31)/(1-Sheet2!J$31),2),"")</f>
        <v/>
      </c>
      <c r="P15" s="21" t="str">
        <f>IFERROR(ROUND((1+Sheet2!K$31)/(1-Sheet2!K$31),2),"")</f>
        <v/>
      </c>
      <c r="Q15" s="21" t="str">
        <f>IFERROR(ROUND((1+Sheet2!L$31)/(1-Sheet2!L$31),2),"")</f>
        <v/>
      </c>
      <c r="R15" s="21" t="str">
        <f>IFERROR(ROUND((1+Sheet2!M$31)/(1-Sheet2!M$31),2),"")</f>
        <v/>
      </c>
      <c r="S15" s="21" t="str">
        <f>IFERROR(ROUND((1+Sheet2!N$31)/(1-Sheet2!N$31),2),"")</f>
        <v/>
      </c>
      <c r="T15" s="21" t="str">
        <f>IFERROR(ROUND((1+Sheet2!O$31)/(1-Sheet2!O$31),2),"")</f>
        <v/>
      </c>
    </row>
    <row r="16" spans="10:20" ht="46.5">
      <c r="M16" s="30" t="str">
        <f>IF(OR(K15="",L15="",M15="",N15="",O15="",P15="",Q15="",R15="",S15="",T15=""),"Missing Entry Data","")</f>
        <v>Missing Entry Data</v>
      </c>
      <c r="N16" s="31"/>
      <c r="O16" s="31"/>
      <c r="P16" s="31"/>
      <c r="Q16" s="31"/>
      <c r="R16" s="31"/>
    </row>
    <row r="17" spans="3:20" ht="1.1499999999999999" customHeight="1">
      <c r="K17" s="20"/>
      <c r="L17" s="20"/>
      <c r="M17" s="24"/>
      <c r="N17" s="25"/>
      <c r="O17" s="25"/>
      <c r="P17" s="25"/>
      <c r="Q17" s="25"/>
      <c r="R17" s="25"/>
      <c r="S17" s="20"/>
      <c r="T17" s="20"/>
    </row>
    <row r="18" spans="3:20">
      <c r="C18" s="1" t="s">
        <v>42</v>
      </c>
      <c r="D18" s="5"/>
      <c r="E18" s="13" t="s">
        <v>43</v>
      </c>
      <c r="J18" s="1" t="s">
        <v>45</v>
      </c>
      <c r="K18" s="12" t="str">
        <f>IFERROR(ROUND(IMABS(COMPLEX(ROUND(IMREAL(IMSQRT((IMDIV(COMPLEX($D$18,0,"j"),(Sheet2!F$27))))),1),ROUND(IMAGINARY(IMSQRT((IMDIV(COMPLEX($D$18,0,"j"),(Sheet2!F$27))))),1),"j")),1),"")</f>
        <v/>
      </c>
      <c r="L18" s="12" t="str">
        <f>IFERROR(ROUND(IMABS(COMPLEX(ROUND(IMREAL(IMSQRT((IMDIV(COMPLEX($D$18,0,"j"),(Sheet2!G$27))))),1),ROUND(IMAGINARY(IMSQRT((IMDIV(COMPLEX($D$18,0,"j"),(Sheet2!G$27))))),1),"j")),1),"")</f>
        <v/>
      </c>
      <c r="M18" s="12" t="str">
        <f>IFERROR(ROUND(IMABS(COMPLEX(ROUND(IMREAL(IMSQRT((IMDIV(COMPLEX($D$18,0,"j"),(Sheet2!H$27))))),1),ROUND(IMAGINARY(IMSQRT((IMDIV(COMPLEX($D$18,0,"j"),(Sheet2!H$27))))),1),"j")),1),"")</f>
        <v/>
      </c>
      <c r="N18" s="12" t="str">
        <f>IFERROR(ROUND(IMABS(COMPLEX(ROUND(IMREAL(IMSQRT((IMDIV(COMPLEX($D$18,0,"j"),(Sheet2!I$27))))),1),ROUND(IMAGINARY(IMSQRT((IMDIV(COMPLEX($D$18,0,"j"),(Sheet2!I$27))))),1),"j")),1),"")</f>
        <v/>
      </c>
      <c r="O18" s="12" t="str">
        <f>IFERROR(ROUND(IMABS(COMPLEX(ROUND(IMREAL(IMSQRT((IMDIV(COMPLEX($D$18,0,"j"),(Sheet2!J$27))))),1),ROUND(IMAGINARY(IMSQRT((IMDIV(COMPLEX($D$18,0,"j"),(Sheet2!J$27))))),1),"j")),1),"")</f>
        <v/>
      </c>
      <c r="P18" s="12" t="str">
        <f>IFERROR(ROUND(IMABS(COMPLEX(ROUND(IMREAL(IMSQRT((IMDIV(COMPLEX($D$18,0,"j"),(Sheet2!K$27))))),1),ROUND(IMAGINARY(IMSQRT((IMDIV(COMPLEX($D$18,0,"j"),(Sheet2!K$27))))),1),"j")),1),"")</f>
        <v/>
      </c>
      <c r="Q18" s="12" t="str">
        <f>IFERROR(ROUND(IMABS(COMPLEX(ROUND(IMREAL(IMSQRT((IMDIV(COMPLEX($D$18,0,"j"),(Sheet2!L$27))))),1),ROUND(IMAGINARY(IMSQRT((IMDIV(COMPLEX($D$18,0,"j"),(Sheet2!L$27))))),1),"j")),1),"")</f>
        <v/>
      </c>
      <c r="R18" s="12" t="str">
        <f>IFERROR(ROUND(IMABS(COMPLEX(ROUND(IMREAL(IMSQRT((IMDIV(COMPLEX($D$18,0,"j"),(Sheet2!M$27))))),1),ROUND(IMAGINARY(IMSQRT((IMDIV(COMPLEX($D$18,0,"j"),(Sheet2!M$27))))),1),"j")),1),"")</f>
        <v/>
      </c>
      <c r="S18" s="12" t="str">
        <f>IFERROR(ROUND(IMABS(COMPLEX(ROUND(IMREAL(IMSQRT((IMDIV(COMPLEX($D$18,0,"j"),(Sheet2!N$27))))),1),ROUND(IMAGINARY(IMSQRT((IMDIV(COMPLEX($D$18,0,"j"),(Sheet2!N$27))))),1),"j")),1),"")</f>
        <v/>
      </c>
      <c r="T18" s="12" t="str">
        <f>IFERROR(ROUND(IMABS(COMPLEX(ROUND(IMREAL(IMSQRT((IMDIV(COMPLEX($D$18,0,"j"),(Sheet2!O$27))))),1),ROUND(IMAGINARY(IMSQRT((IMDIV(COMPLEX($D$18,0,"j"),(Sheet2!O$27))))),1),"j")),1),"")</f>
        <v/>
      </c>
    </row>
    <row r="19" spans="3:20">
      <c r="I19" s="14" t="s">
        <v>44</v>
      </c>
      <c r="J19" s="1" t="s">
        <v>46</v>
      </c>
      <c r="K19" s="18" t="str">
        <f>IFERROR(ROUND(IMABS(IMPRODUCT(COMPLEX(1.414,0,"j"),Sheet2!F33,Sheet2!F14)),0),"")</f>
        <v/>
      </c>
      <c r="L19" s="18" t="str">
        <f>IFERROR(ROUND(IMABS(IMPRODUCT(COMPLEX(1.414,0,"j"),Sheet2!G33,Sheet2!G14)),0),"")</f>
        <v/>
      </c>
      <c r="M19" s="18" t="str">
        <f>IFERROR(ROUND(IMABS(IMPRODUCT(COMPLEX(1.414,0,"j"),Sheet2!H33,Sheet2!H14)),0),"")</f>
        <v/>
      </c>
      <c r="N19" s="18" t="str">
        <f>IFERROR(ROUND(IMABS(IMPRODUCT(COMPLEX(1.414,0,"j"),Sheet2!I33,Sheet2!I14)),0),"")</f>
        <v/>
      </c>
      <c r="O19" s="18" t="str">
        <f>IFERROR(ROUND(IMABS(IMPRODUCT(COMPLEX(1.414,0,"j"),Sheet2!J33,Sheet2!J14)),0),"")</f>
        <v/>
      </c>
      <c r="P19" s="18" t="str">
        <f>IFERROR(ROUND(IMABS(IMPRODUCT(COMPLEX(1.414,0,"j"),Sheet2!K33,Sheet2!K14)),0),"")</f>
        <v/>
      </c>
      <c r="Q19" s="18" t="str">
        <f>IFERROR(ROUND(IMABS(IMPRODUCT(COMPLEX(1.414,0,"j"),Sheet2!L33,Sheet2!L14)),0),"")</f>
        <v/>
      </c>
      <c r="R19" s="18" t="str">
        <f>IFERROR(ROUND(IMABS(IMPRODUCT(COMPLEX(1.414,0,"j"),Sheet2!M33,Sheet2!M14)),0),"")</f>
        <v/>
      </c>
      <c r="S19" s="18" t="str">
        <f>IFERROR(ROUND(IMABS(IMPRODUCT(COMPLEX(1.414,0,"j"),Sheet2!N33,Sheet2!N14)),0),"")</f>
        <v/>
      </c>
      <c r="T19" s="18" t="str">
        <f>IFERROR(ROUND(IMABS(IMPRODUCT(COMPLEX(1.414,0,"j"),Sheet2!O33,Sheet2!O14)),0),"")</f>
        <v/>
      </c>
    </row>
    <row r="20" spans="3:20">
      <c r="C20" s="1" t="s">
        <v>0</v>
      </c>
      <c r="D20" s="23"/>
      <c r="J20" s="1" t="s">
        <v>47</v>
      </c>
      <c r="K20" s="12" t="str">
        <f>IFERROR(ABS(ROUND((K18^2)*IMREAL(Sheet2!F14),1)),"")</f>
        <v/>
      </c>
      <c r="L20" s="12" t="str">
        <f>IFERROR(ABS(ROUND((L18^2)*IMREAL(Sheet2!G14),1)),"")</f>
        <v/>
      </c>
      <c r="M20" s="12" t="str">
        <f>IFERROR(ABS(ROUND((M18^2)*IMREAL(Sheet2!H14),1)),"")</f>
        <v/>
      </c>
      <c r="N20" s="12" t="str">
        <f>IFERROR(ABS(ROUND((N18^2)*IMREAL(Sheet2!I14),1)),"")</f>
        <v/>
      </c>
      <c r="O20" s="12" t="str">
        <f>IFERROR(ABS(ROUND((O18^2)*IMREAL(Sheet2!J14),1)),"")</f>
        <v/>
      </c>
      <c r="P20" s="12" t="str">
        <f>IFERROR(ABS(ROUND((P18^2)*IMREAL(Sheet2!K14),1)),"")</f>
        <v/>
      </c>
      <c r="Q20" s="12" t="str">
        <f>IFERROR(ABS(ROUND((Q18^2)*IMREAL(Sheet2!L14),1)),"")</f>
        <v/>
      </c>
      <c r="R20" s="12" t="str">
        <f>IFERROR(ABS(ROUND((R18^2)*IMREAL(Sheet2!M14),1)),"")</f>
        <v/>
      </c>
      <c r="S20" s="12" t="str">
        <f>IFERROR(ABS(ROUND((S18^2)*IMREAL(Sheet2!N14),1)),"")</f>
        <v/>
      </c>
      <c r="T20" s="12" t="str">
        <f>IFERROR(ABS(ROUND((T18^2)*IMREAL(Sheet2!O14),1)),"")</f>
        <v/>
      </c>
    </row>
    <row r="21" spans="3:20">
      <c r="C21" s="1" t="s">
        <v>19</v>
      </c>
      <c r="D21" s="5"/>
      <c r="F21" s="8"/>
      <c r="G21" s="8"/>
      <c r="H21" s="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3:20">
      <c r="C22" s="1"/>
      <c r="D22" s="6"/>
      <c r="J22" s="1" t="s">
        <v>45</v>
      </c>
      <c r="K22" s="12" t="str">
        <f>IFERROR(ROUND(IMABS(IMDIV(Sheet2!F35,Sheet2!F23)),1),"")</f>
        <v/>
      </c>
      <c r="L22" s="12" t="str">
        <f>IFERROR(ROUND(IMABS(IMDIV(Sheet2!G35,Sheet2!G23)),1),"")</f>
        <v/>
      </c>
      <c r="M22" s="12" t="str">
        <f>IFERROR(ROUND(IMABS(IMDIV(Sheet2!H35,Sheet2!H23)),1),"")</f>
        <v/>
      </c>
      <c r="N22" s="12" t="str">
        <f>IFERROR(ROUND(IMABS(IMDIV(Sheet2!I35,Sheet2!I23)),1),"")</f>
        <v/>
      </c>
      <c r="O22" s="12" t="str">
        <f>IFERROR(ROUND(IMABS(IMDIV(Sheet2!J35,Sheet2!J23)),1),"")</f>
        <v/>
      </c>
      <c r="P22" s="12" t="str">
        <f>IFERROR(ROUND(IMABS(IMDIV(Sheet2!K35,Sheet2!K23)),1),"")</f>
        <v/>
      </c>
      <c r="Q22" s="12" t="str">
        <f>IFERROR(ROUND(IMABS(IMDIV(Sheet2!L35,Sheet2!L23)),1),"")</f>
        <v/>
      </c>
      <c r="R22" s="12" t="str">
        <f>IFERROR(ROUND(IMABS(IMDIV(Sheet2!M35,Sheet2!M23)),1),"")</f>
        <v/>
      </c>
      <c r="S22" s="12" t="str">
        <f>IFERROR(ROUND(IMABS(IMDIV(Sheet2!N35,Sheet2!N23)),1),"")</f>
        <v/>
      </c>
      <c r="T22" s="12" t="str">
        <f>IFERROR(ROUND(IMABS(IMDIV(Sheet2!O35,Sheet2!O23)),1),"")</f>
        <v/>
      </c>
    </row>
    <row r="23" spans="3:20">
      <c r="C23" s="1" t="s">
        <v>1</v>
      </c>
      <c r="D23" s="5"/>
      <c r="I23" s="14" t="s">
        <v>48</v>
      </c>
      <c r="J23" s="1" t="s">
        <v>46</v>
      </c>
      <c r="K23" s="18" t="str">
        <f>IFERROR(ROUND(IMABS(IMPRODUCT(COMPLEX(1.414,0,"j"),Sheet2!F17,Sheet2!F37)),0),"")</f>
        <v/>
      </c>
      <c r="L23" s="18" t="str">
        <f>IFERROR(ROUND(IMABS(IMPRODUCT(COMPLEX(1.414,0,"j"),Sheet2!G17,Sheet2!G37)),0),"")</f>
        <v/>
      </c>
      <c r="M23" s="18" t="str">
        <f>IFERROR(ROUND(IMABS(IMPRODUCT(COMPLEX(1.414,0,"j"),Sheet2!H17,Sheet2!H37)),0),"")</f>
        <v/>
      </c>
      <c r="N23" s="18" t="str">
        <f>IFERROR(ROUND(IMABS(IMPRODUCT(COMPLEX(1.414,0,"j"),Sheet2!I17,Sheet2!I37)),0),"")</f>
        <v/>
      </c>
      <c r="O23" s="18" t="str">
        <f>IFERROR(ROUND(IMABS(IMPRODUCT(COMPLEX(1.414,0,"j"),Sheet2!J17,Sheet2!J37)),0),"")</f>
        <v/>
      </c>
      <c r="P23" s="18" t="str">
        <f>IFERROR(ROUND(IMABS(IMPRODUCT(COMPLEX(1.414,0,"j"),Sheet2!K17,Sheet2!K37)),0),"")</f>
        <v/>
      </c>
      <c r="Q23" s="18" t="str">
        <f>IFERROR(ROUND(IMABS(IMPRODUCT(COMPLEX(1.414,0,"j"),Sheet2!L17,Sheet2!L37)),0),"")</f>
        <v/>
      </c>
      <c r="R23" s="18" t="str">
        <f>IFERROR(ROUND(IMABS(IMPRODUCT(COMPLEX(1.414,0,"j"),Sheet2!M17,Sheet2!M37)),0),"")</f>
        <v/>
      </c>
      <c r="S23" s="18" t="str">
        <f>IFERROR(ROUND(IMABS(IMPRODUCT(COMPLEX(1.414,0,"j"),Sheet2!N17,Sheet2!N37)),0),"")</f>
        <v/>
      </c>
      <c r="T23" s="18" t="str">
        <f>IFERROR(ROUND(IMABS(IMPRODUCT(COMPLEX(1.414,0,"j"),Sheet2!O17,Sheet2!O37)),0),"")</f>
        <v/>
      </c>
    </row>
    <row r="24" spans="3:20">
      <c r="C24" s="1" t="s">
        <v>20</v>
      </c>
      <c r="D24" s="5"/>
      <c r="J24" s="1" t="s">
        <v>47</v>
      </c>
      <c r="K24" s="12" t="str">
        <f>IFERROR(ABS(ROUND((K22^2)*IMREAL(Sheet2!F17),1)),"")</f>
        <v/>
      </c>
      <c r="L24" s="12" t="str">
        <f>IFERROR(ABS(ROUND((L22^2)*IMREAL(Sheet2!G17),1)),"")</f>
        <v/>
      </c>
      <c r="M24" s="12" t="str">
        <f>IFERROR(ABS(ROUND((M22^2)*IMREAL(Sheet2!H17),1)),"")</f>
        <v/>
      </c>
      <c r="N24" s="12" t="str">
        <f>IFERROR(ABS(ROUND((N22^2)*IMREAL(Sheet2!I17),1)),"")</f>
        <v/>
      </c>
      <c r="O24" s="12" t="str">
        <f>IFERROR(ABS(ROUND((O22^2)*IMREAL(Sheet2!J17),1)),"")</f>
        <v/>
      </c>
      <c r="P24" s="12" t="str">
        <f>IFERROR(ABS(ROUND((P22^2)*IMREAL(Sheet2!K17),1)),"")</f>
        <v/>
      </c>
      <c r="Q24" s="12" t="str">
        <f>IFERROR(ABS(ROUND((Q22^2)*IMREAL(Sheet2!L17),1)),"")</f>
        <v/>
      </c>
      <c r="R24" s="12" t="str">
        <f>IFERROR(ABS(ROUND((R22^2)*IMREAL(Sheet2!M17),1)),"")</f>
        <v/>
      </c>
      <c r="S24" s="12" t="str">
        <f>IFERROR(ABS(ROUND((S22^2)*IMREAL(Sheet2!N17),1)),"")</f>
        <v/>
      </c>
      <c r="T24" s="12" t="str">
        <f>IFERROR(ABS(ROUND((T22^2)*IMREAL(Sheet2!O17),1)),"")</f>
        <v/>
      </c>
    </row>
    <row r="25" spans="3:20">
      <c r="C25" s="1"/>
      <c r="D25" s="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3:20">
      <c r="C26" s="1" t="s">
        <v>2</v>
      </c>
      <c r="D26" s="23"/>
      <c r="J26" s="1" t="s">
        <v>45</v>
      </c>
      <c r="K26" s="12" t="str">
        <f>IFERROR(ROUND(IMABS(IMDIV(Sheet2!F35,Sheet2!F20)),1),"")</f>
        <v/>
      </c>
      <c r="L26" s="12" t="str">
        <f>IFERROR(ROUND(IMABS(IMDIV(Sheet2!G35,Sheet2!G20)),1),"")</f>
        <v/>
      </c>
      <c r="M26" s="12" t="str">
        <f>IFERROR(ROUND(IMABS(IMDIV(Sheet2!H35,Sheet2!H20)),1),"")</f>
        <v/>
      </c>
      <c r="N26" s="12" t="str">
        <f>IFERROR(ROUND(IMABS(IMDIV(Sheet2!I35,Sheet2!I20)),1),"")</f>
        <v/>
      </c>
      <c r="O26" s="12" t="str">
        <f>IFERROR(ROUND(IMABS(IMDIV(Sheet2!J35,Sheet2!J20)),1),"")</f>
        <v/>
      </c>
      <c r="P26" s="12" t="str">
        <f>IFERROR(ROUND(IMABS(IMDIV(Sheet2!K35,Sheet2!K20)),1),"")</f>
        <v/>
      </c>
      <c r="Q26" s="12" t="str">
        <f>IFERROR(ROUND(IMABS(IMDIV(Sheet2!L35,Sheet2!L20)),1),"")</f>
        <v/>
      </c>
      <c r="R26" s="12" t="str">
        <f>IFERROR(ROUND(IMABS(IMDIV(Sheet2!M35,Sheet2!M20)),1),"")</f>
        <v/>
      </c>
      <c r="S26" s="12" t="str">
        <f>IFERROR(ROUND(IMABS(IMDIV(Sheet2!N35,Sheet2!N20)),1),"")</f>
        <v/>
      </c>
      <c r="T26" s="12" t="str">
        <f>IFERROR(ROUND(IMABS(IMDIV(Sheet2!O35,Sheet2!O20)),1),"")</f>
        <v/>
      </c>
    </row>
    <row r="27" spans="3:20">
      <c r="C27" s="1" t="s">
        <v>21</v>
      </c>
      <c r="D27" s="5"/>
      <c r="I27" s="14" t="s">
        <v>49</v>
      </c>
      <c r="J27" s="1" t="s">
        <v>46</v>
      </c>
      <c r="K27" s="18" t="str">
        <f>IFERROR(ROUND(IMABS(IMPRODUCT(COMPLEX(1.414,0,"j"),Sheet2!F35)),0),"")</f>
        <v/>
      </c>
      <c r="L27" s="18" t="str">
        <f>IFERROR(ROUND(IMABS(IMPRODUCT(COMPLEX(1.414,0,"j"),Sheet2!G35)),0),"")</f>
        <v/>
      </c>
      <c r="M27" s="18" t="str">
        <f>IFERROR(ROUND(IMABS(IMPRODUCT(COMPLEX(1.414,0,"j"),Sheet2!H35)),0),"")</f>
        <v/>
      </c>
      <c r="N27" s="18" t="str">
        <f>IFERROR(ROUND(IMABS(IMPRODUCT(COMPLEX(1.414,0,"j"),Sheet2!I35)),0),"")</f>
        <v/>
      </c>
      <c r="O27" s="18" t="str">
        <f>IFERROR(ROUND(IMABS(IMPRODUCT(COMPLEX(1.414,0,"j"),Sheet2!J35)),0),"")</f>
        <v/>
      </c>
      <c r="P27" s="18" t="str">
        <f>IFERROR(ROUND(IMABS(IMPRODUCT(COMPLEX(1.414,0,"j"),Sheet2!K35)),0),"")</f>
        <v/>
      </c>
      <c r="Q27" s="18" t="str">
        <f>IFERROR(ROUND(IMABS(IMPRODUCT(COMPLEX(1.414,0,"j"),Sheet2!L35)),0),"")</f>
        <v/>
      </c>
      <c r="R27" s="18" t="str">
        <f>IFERROR(ROUND(IMABS(IMPRODUCT(COMPLEX(1.414,0,"j"),Sheet2!M35)),0),"")</f>
        <v/>
      </c>
      <c r="S27" s="18" t="str">
        <f>IFERROR(ROUND(IMABS(IMPRODUCT(COMPLEX(1.414,0,"j"),Sheet2!N35)),0),"")</f>
        <v/>
      </c>
      <c r="T27" s="18" t="str">
        <f>IFERROR(ROUND(IMABS(IMPRODUCT(COMPLEX(1.414,0,"j"),Sheet2!O35)),0),"")</f>
        <v/>
      </c>
    </row>
    <row r="28" spans="3:20">
      <c r="J28" s="1" t="s">
        <v>47</v>
      </c>
      <c r="K28" s="12" t="str">
        <f>IFERROR(ABS(ROUND((K26^2)*IMREAL(Sheet2!F20),1)),"")</f>
        <v/>
      </c>
      <c r="L28" s="12" t="str">
        <f>IFERROR(ABS(ROUND((L26^2)*IMREAL(Sheet2!G20),1)),"")</f>
        <v/>
      </c>
      <c r="M28" s="12" t="str">
        <f>IFERROR(ABS(ROUND((M26^2)*IMREAL(Sheet2!H20),1)),"")</f>
        <v/>
      </c>
      <c r="N28" s="12" t="str">
        <f>IFERROR(ABS(ROUND((N26^2)*IMREAL(Sheet2!I20),1)),"")</f>
        <v/>
      </c>
      <c r="O28" s="12" t="str">
        <f>IFERROR(ABS(ROUND((O26^2)*IMREAL(Sheet2!J20),1)),"")</f>
        <v/>
      </c>
      <c r="P28" s="12" t="str">
        <f>IFERROR(ABS(ROUND((P26^2)*IMREAL(Sheet2!K20),1)),"")</f>
        <v/>
      </c>
      <c r="Q28" s="12" t="str">
        <f>IFERROR(ABS(ROUND((Q26^2)*IMREAL(Sheet2!L20),1)),"")</f>
        <v/>
      </c>
      <c r="R28" s="12" t="str">
        <f>IFERROR(ABS(ROUND((R26^2)*IMREAL(Sheet2!M20),1)),"")</f>
        <v/>
      </c>
      <c r="S28" s="12" t="str">
        <f>IFERROR(ABS(ROUND((S26^2)*IMREAL(Sheet2!N20),1)),"")</f>
        <v/>
      </c>
      <c r="T28" s="12" t="str">
        <f>IFERROR(ABS(ROUND((T26^2)*IMREAL(Sheet2!O20),1)),"")</f>
        <v/>
      </c>
    </row>
    <row r="29" spans="3:20"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3:20"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3:20"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3:20"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0:20"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0:20"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0:20"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0:20"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0:20"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0:20"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0:20"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0:20"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</sheetData>
  <mergeCells count="1">
    <mergeCell ref="M16:R1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E2:O43"/>
  <sheetViews>
    <sheetView topLeftCell="A4" workbookViewId="0">
      <selection activeCell="F10" sqref="F10"/>
    </sheetView>
  </sheetViews>
  <sheetFormatPr defaultColWidth="9" defaultRowHeight="21"/>
  <cols>
    <col min="1" max="2" width="9" style="3"/>
    <col min="3" max="3" width="11.140625" style="3" customWidth="1"/>
    <col min="4" max="5" width="9" style="3"/>
    <col min="6" max="15" width="15.5703125" style="4" customWidth="1"/>
    <col min="16" max="16384" width="9" style="3"/>
  </cols>
  <sheetData>
    <row r="2" spans="5:15"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15</v>
      </c>
      <c r="N2" s="8" t="s">
        <v>16</v>
      </c>
      <c r="O2" s="8" t="s">
        <v>17</v>
      </c>
    </row>
    <row r="3" spans="5:15">
      <c r="F3" s="8"/>
      <c r="G3" s="8"/>
      <c r="H3" s="8"/>
      <c r="I3" s="8"/>
      <c r="J3" s="8"/>
      <c r="K3" s="8"/>
      <c r="L3" s="8"/>
      <c r="M3" s="8"/>
      <c r="N3" s="8"/>
      <c r="O3" s="8"/>
    </row>
    <row r="4" spans="5:15">
      <c r="E4" s="1" t="s">
        <v>7</v>
      </c>
      <c r="F4" s="7">
        <f>AB7E!K2</f>
        <v>0</v>
      </c>
      <c r="G4" s="7">
        <f>AB7E!L2</f>
        <v>0</v>
      </c>
      <c r="H4" s="7">
        <f>AB7E!M2</f>
        <v>0</v>
      </c>
      <c r="I4" s="7">
        <f>AB7E!N2</f>
        <v>0</v>
      </c>
      <c r="J4" s="7">
        <f>AB7E!O2</f>
        <v>0</v>
      </c>
      <c r="K4" s="7">
        <f>AB7E!P2</f>
        <v>0</v>
      </c>
      <c r="L4" s="7">
        <f>AB7E!Q2</f>
        <v>0</v>
      </c>
      <c r="M4" s="7">
        <f>AB7E!R2</f>
        <v>0</v>
      </c>
      <c r="N4" s="7">
        <f>AB7E!S2</f>
        <v>0</v>
      </c>
      <c r="O4" s="7">
        <f>AB7E!T2</f>
        <v>0</v>
      </c>
    </row>
    <row r="5" spans="5:15">
      <c r="E5" s="1"/>
    </row>
    <row r="6" spans="5:15">
      <c r="E6" s="1" t="s">
        <v>3</v>
      </c>
      <c r="F6" s="9">
        <f>AB7E!K4</f>
        <v>0</v>
      </c>
      <c r="G6" s="9">
        <f>AB7E!L4</f>
        <v>0</v>
      </c>
      <c r="H6" s="9">
        <f>AB7E!M4</f>
        <v>0</v>
      </c>
      <c r="I6" s="9">
        <f>AB7E!N4</f>
        <v>0</v>
      </c>
      <c r="J6" s="9">
        <f>AB7E!O4</f>
        <v>0</v>
      </c>
      <c r="K6" s="9">
        <f>AB7E!P4</f>
        <v>0</v>
      </c>
      <c r="L6" s="9">
        <f>AB7E!Q4</f>
        <v>0</v>
      </c>
      <c r="M6" s="9">
        <f>AB7E!R4</f>
        <v>0</v>
      </c>
      <c r="N6" s="9">
        <f>AB7E!S4</f>
        <v>0</v>
      </c>
      <c r="O6" s="9">
        <f>AB7E!T4</f>
        <v>0</v>
      </c>
    </row>
    <row r="7" spans="5:15">
      <c r="E7" s="1"/>
    </row>
    <row r="8" spans="5:15">
      <c r="E8" s="1" t="s">
        <v>4</v>
      </c>
      <c r="F8" s="9">
        <f>AB7E!K6</f>
        <v>0</v>
      </c>
      <c r="G8" s="9">
        <f>AB7E!L6</f>
        <v>0</v>
      </c>
      <c r="H8" s="9">
        <f>AB7E!M6</f>
        <v>0</v>
      </c>
      <c r="I8" s="9">
        <f>AB7E!N6</f>
        <v>0</v>
      </c>
      <c r="J8" s="9">
        <f>AB7E!O6</f>
        <v>0</v>
      </c>
      <c r="K8" s="9">
        <f>AB7E!P6</f>
        <v>0</v>
      </c>
      <c r="L8" s="9">
        <f>AB7E!Q6</f>
        <v>0</v>
      </c>
      <c r="M8" s="9">
        <f>AB7E!R6</f>
        <v>0</v>
      </c>
      <c r="N8" s="9">
        <f>AB7E!S6</f>
        <v>0</v>
      </c>
      <c r="O8" s="9">
        <f>AB7E!T6</f>
        <v>0</v>
      </c>
    </row>
    <row r="10" spans="5:15">
      <c r="E10" s="1" t="s">
        <v>18</v>
      </c>
      <c r="F10" s="4" t="str">
        <f>COMPLEX(F6,F8,"j")</f>
        <v>0</v>
      </c>
      <c r="G10" s="4" t="str">
        <f t="shared" ref="G10:O10" si="0">COMPLEX(G6,G8,"j")</f>
        <v>0</v>
      </c>
      <c r="H10" s="4" t="str">
        <f t="shared" si="0"/>
        <v>0</v>
      </c>
      <c r="I10" s="4" t="str">
        <f t="shared" si="0"/>
        <v>0</v>
      </c>
      <c r="J10" s="4" t="str">
        <f t="shared" si="0"/>
        <v>0</v>
      </c>
      <c r="K10" s="4" t="str">
        <f t="shared" si="0"/>
        <v>0</v>
      </c>
      <c r="L10" s="4" t="str">
        <f t="shared" si="0"/>
        <v>0</v>
      </c>
      <c r="M10" s="4" t="str">
        <f t="shared" si="0"/>
        <v>0</v>
      </c>
      <c r="N10" s="4" t="str">
        <f t="shared" si="0"/>
        <v>0</v>
      </c>
      <c r="O10" s="4" t="str">
        <f t="shared" si="0"/>
        <v>0</v>
      </c>
    </row>
    <row r="13" spans="5:15">
      <c r="E13" s="1" t="s">
        <v>22</v>
      </c>
      <c r="F13" s="10" t="e">
        <f>-1000000/(6.28*F$4*AB7E!$D$20)</f>
        <v>#DIV/0!</v>
      </c>
      <c r="G13" s="10" t="e">
        <f>-1000000/(6.28*G$4*AB7E!$D$20)</f>
        <v>#DIV/0!</v>
      </c>
      <c r="H13" s="10" t="e">
        <f>-1000000/(6.28*H$4*AB7E!$D$20)</f>
        <v>#DIV/0!</v>
      </c>
      <c r="I13" s="10" t="e">
        <f>-1000000/(6.28*I$4*AB7E!$D$20)</f>
        <v>#DIV/0!</v>
      </c>
      <c r="J13" s="10" t="e">
        <f>-1000000/(6.28*J$4*AB7E!$D$20)</f>
        <v>#DIV/0!</v>
      </c>
      <c r="K13" s="10" t="e">
        <f>-1000000/(6.28*K$4*AB7E!$D$20)</f>
        <v>#DIV/0!</v>
      </c>
      <c r="L13" s="10" t="e">
        <f>-1000000/(6.28*L$4*AB7E!$D$20)</f>
        <v>#DIV/0!</v>
      </c>
      <c r="M13" s="10" t="e">
        <f>-1000000/(6.28*M$4*AB7E!$D$20)</f>
        <v>#DIV/0!</v>
      </c>
      <c r="N13" s="10" t="e">
        <f>-1000000/(6.28*N$4*AB7E!$D$20)</f>
        <v>#DIV/0!</v>
      </c>
      <c r="O13" s="10" t="e">
        <f>-1000000/(6.28*O$4*AB7E!$D$20)</f>
        <v>#DIV/0!</v>
      </c>
    </row>
    <row r="14" spans="5:15">
      <c r="E14" s="1" t="s">
        <v>23</v>
      </c>
      <c r="F14" s="4" t="e">
        <f>COMPLEX(ROUND(F13/(AB7E!$D$21),1),ROUND(F13,1),"j")</f>
        <v>#DIV/0!</v>
      </c>
      <c r="G14" s="4" t="e">
        <f>COMPLEX(ROUND(G13/(AB7E!$D$21),1),ROUND(G13,1),"j")</f>
        <v>#DIV/0!</v>
      </c>
      <c r="H14" s="4" t="e">
        <f>COMPLEX(ROUND(H13/(AB7E!$D$21),1),ROUND(H13,1),"j")</f>
        <v>#DIV/0!</v>
      </c>
      <c r="I14" s="4" t="e">
        <f>COMPLEX(ROUND(I13/(AB7E!$D$21),1),ROUND(I13,1),"j")</f>
        <v>#DIV/0!</v>
      </c>
      <c r="J14" s="4" t="e">
        <f>COMPLEX(ROUND(J13/(AB7E!$D$21),1),ROUND(J13,1),"j")</f>
        <v>#DIV/0!</v>
      </c>
      <c r="K14" s="4" t="e">
        <f>COMPLEX(ROUND(K13/(AB7E!$D$21),1),ROUND(K13,1),"j")</f>
        <v>#DIV/0!</v>
      </c>
      <c r="L14" s="4" t="e">
        <f>COMPLEX(ROUND(L13/(AB7E!$D$21),1),ROUND(L13,1),"j")</f>
        <v>#DIV/0!</v>
      </c>
      <c r="M14" s="4" t="e">
        <f>COMPLEX(ROUND(M13/(AB7E!$D$21),1),ROUND(M13,1),"j")</f>
        <v>#DIV/0!</v>
      </c>
      <c r="N14" s="4" t="e">
        <f>COMPLEX(ROUND(N13/(AB7E!$D$21),1),ROUND(N13,1),"j")</f>
        <v>#DIV/0!</v>
      </c>
      <c r="O14" s="4" t="e">
        <f>COMPLEX(ROUND(O13/(AB7E!$D$21),1),ROUND(O13,1),"j")</f>
        <v>#DIV/0!</v>
      </c>
    </row>
    <row r="15" spans="5:15">
      <c r="E15" s="1"/>
    </row>
    <row r="16" spans="5:15">
      <c r="E16" s="1" t="s">
        <v>24</v>
      </c>
      <c r="F16" s="10" t="e">
        <f>-1000000/(6.28*F$4*AB7E!$D$23)</f>
        <v>#DIV/0!</v>
      </c>
      <c r="G16" s="10" t="e">
        <f>-1000000/(6.28*G$4*AB7E!$D$23)</f>
        <v>#DIV/0!</v>
      </c>
      <c r="H16" s="10" t="e">
        <f>-1000000/(6.28*H$4*AB7E!$D$23)</f>
        <v>#DIV/0!</v>
      </c>
      <c r="I16" s="10" t="e">
        <f>-1000000/(6.28*I$4*AB7E!$D$23)</f>
        <v>#DIV/0!</v>
      </c>
      <c r="J16" s="10" t="e">
        <f>-1000000/(6.28*J$4*AB7E!$D$23)</f>
        <v>#DIV/0!</v>
      </c>
      <c r="K16" s="10" t="e">
        <f>-1000000/(6.28*K$4*AB7E!$D$23)</f>
        <v>#DIV/0!</v>
      </c>
      <c r="L16" s="10" t="e">
        <f>-1000000/(6.28*L$4*AB7E!$D$23)</f>
        <v>#DIV/0!</v>
      </c>
      <c r="M16" s="10" t="e">
        <f>-1000000/(6.28*M$4*AB7E!$D$23)</f>
        <v>#DIV/0!</v>
      </c>
      <c r="N16" s="10" t="e">
        <f>-1000000/(6.28*N$4*AB7E!$D$23)</f>
        <v>#DIV/0!</v>
      </c>
      <c r="O16" s="10" t="e">
        <f>-1000000/(6.28*O$4*AB7E!$D$23)</f>
        <v>#DIV/0!</v>
      </c>
    </row>
    <row r="17" spans="5:15">
      <c r="E17" s="1" t="s">
        <v>25</v>
      </c>
      <c r="F17" s="4" t="e">
        <f>COMPLEX(ROUND(F16/(AB7E!$D$24),1),ROUND(F16,1),"j")</f>
        <v>#DIV/0!</v>
      </c>
      <c r="G17" s="4" t="e">
        <f>COMPLEX(ROUND(G16/(AB7E!$D$24),1),ROUND(G16,1),"j")</f>
        <v>#DIV/0!</v>
      </c>
      <c r="H17" s="4" t="e">
        <f>COMPLEX(ROUND(H16/(AB7E!$D$24),1),ROUND(H16,1),"j")</f>
        <v>#DIV/0!</v>
      </c>
      <c r="I17" s="4" t="e">
        <f>COMPLEX(ROUND(I16/(AB7E!$D$24),1),ROUND(I16,1),"j")</f>
        <v>#DIV/0!</v>
      </c>
      <c r="J17" s="4" t="e">
        <f>COMPLEX(ROUND(J16/(AB7E!$D$24),1),ROUND(J16,1),"j")</f>
        <v>#DIV/0!</v>
      </c>
      <c r="K17" s="4" t="e">
        <f>COMPLEX(ROUND(K16/(AB7E!$D$24),1),ROUND(K16,1),"j")</f>
        <v>#DIV/0!</v>
      </c>
      <c r="L17" s="4" t="e">
        <f>COMPLEX(ROUND(L16/(AB7E!$D$24),1),ROUND(L16,1),"j")</f>
        <v>#DIV/0!</v>
      </c>
      <c r="M17" s="4" t="e">
        <f>COMPLEX(ROUND(M16/(AB7E!$D$24),1),ROUND(M16,1),"j")</f>
        <v>#DIV/0!</v>
      </c>
      <c r="N17" s="4" t="e">
        <f>COMPLEX(ROUND(N16/(AB7E!$D$24),1),ROUND(N16,1),"j")</f>
        <v>#DIV/0!</v>
      </c>
      <c r="O17" s="4" t="e">
        <f>COMPLEX(ROUND(O16/(AB7E!$D$24),1),ROUND(O16,1),"j")</f>
        <v>#DIV/0!</v>
      </c>
    </row>
    <row r="18" spans="5:15">
      <c r="E18" s="1"/>
    </row>
    <row r="19" spans="5:15">
      <c r="E19" s="1" t="s">
        <v>26</v>
      </c>
      <c r="F19" s="10">
        <f>6.28*F4*AB7E!$D$26</f>
        <v>0</v>
      </c>
      <c r="G19" s="10">
        <f>6.28*G4*AB7E!$D$26</f>
        <v>0</v>
      </c>
      <c r="H19" s="10">
        <f>6.28*H4*AB7E!$D$26</f>
        <v>0</v>
      </c>
      <c r="I19" s="10">
        <f>6.28*I4*AB7E!$D$26</f>
        <v>0</v>
      </c>
      <c r="J19" s="10">
        <f>6.28*J4*AB7E!$D$26</f>
        <v>0</v>
      </c>
      <c r="K19" s="10">
        <f>6.28*K4*AB7E!$D$26</f>
        <v>0</v>
      </c>
      <c r="L19" s="10">
        <f>6.28*L4*AB7E!$D$26</f>
        <v>0</v>
      </c>
      <c r="M19" s="10">
        <f>6.28*M4*AB7E!$D$26</f>
        <v>0</v>
      </c>
      <c r="N19" s="10">
        <f>6.28*N4*AB7E!$D$26</f>
        <v>0</v>
      </c>
      <c r="O19" s="10">
        <f>6.28*O4*AB7E!$D$26</f>
        <v>0</v>
      </c>
    </row>
    <row r="20" spans="5:15">
      <c r="E20" s="1" t="s">
        <v>27</v>
      </c>
      <c r="F20" s="4" t="e">
        <f>COMPLEX(ROUND(F19/(AB7E!$D$27),1),ROUND(F19,1),"j")</f>
        <v>#DIV/0!</v>
      </c>
      <c r="G20" s="4" t="e">
        <f>COMPLEX(ROUND(G19/(AB7E!$D$27),1),ROUND(G19,1),"j")</f>
        <v>#DIV/0!</v>
      </c>
      <c r="H20" s="4" t="e">
        <f>COMPLEX(ROUND(H19/(AB7E!$D$27),1),ROUND(H19,1),"j")</f>
        <v>#DIV/0!</v>
      </c>
      <c r="I20" s="4" t="e">
        <f>COMPLEX(ROUND(I19/(AB7E!$D$27),1),ROUND(I19,1),"j")</f>
        <v>#DIV/0!</v>
      </c>
      <c r="J20" s="4" t="e">
        <f>COMPLEX(ROUND(J19/(AB7E!$D$27),1),ROUND(J19,1),"j")</f>
        <v>#DIV/0!</v>
      </c>
      <c r="K20" s="4" t="e">
        <f>COMPLEX(ROUND(K19/(AB7E!$D$27),1),ROUND(K19,1),"j")</f>
        <v>#DIV/0!</v>
      </c>
      <c r="L20" s="4" t="e">
        <f>COMPLEX(ROUND(L19/(AB7E!$D$27),1),ROUND(L19,1),"j")</f>
        <v>#DIV/0!</v>
      </c>
      <c r="M20" s="4" t="e">
        <f>COMPLEX(ROUND(M19/(AB7E!$D$27),1),ROUND(M19,1),"j")</f>
        <v>#DIV/0!</v>
      </c>
      <c r="N20" s="4" t="e">
        <f>COMPLEX(ROUND(N19/(AB7E!$D$27),1),ROUND(N19,1),"j")</f>
        <v>#DIV/0!</v>
      </c>
      <c r="O20" s="4" t="e">
        <f>COMPLEX(ROUND(O19/(AB7E!$D$27),1),ROUND(O19,1),"j")</f>
        <v>#DIV/0!</v>
      </c>
    </row>
    <row r="23" spans="5:15">
      <c r="E23" s="1" t="s">
        <v>28</v>
      </c>
      <c r="F23" s="4" t="e">
        <f>IMSUM(F10,F17)</f>
        <v>#DIV/0!</v>
      </c>
      <c r="G23" s="4" t="e">
        <f t="shared" ref="G23:O23" si="1">IMSUM(G10,G17)</f>
        <v>#DIV/0!</v>
      </c>
      <c r="H23" s="4" t="e">
        <f t="shared" si="1"/>
        <v>#DIV/0!</v>
      </c>
      <c r="I23" s="4" t="e">
        <f t="shared" si="1"/>
        <v>#DIV/0!</v>
      </c>
      <c r="J23" s="4" t="e">
        <f t="shared" si="1"/>
        <v>#DIV/0!</v>
      </c>
      <c r="K23" s="4" t="e">
        <f t="shared" si="1"/>
        <v>#DIV/0!</v>
      </c>
      <c r="L23" s="4" t="e">
        <f t="shared" si="1"/>
        <v>#DIV/0!</v>
      </c>
      <c r="M23" s="4" t="e">
        <f t="shared" si="1"/>
        <v>#DIV/0!</v>
      </c>
      <c r="N23" s="4" t="e">
        <f t="shared" si="1"/>
        <v>#DIV/0!</v>
      </c>
      <c r="O23" s="4" t="e">
        <f t="shared" si="1"/>
        <v>#DIV/0!</v>
      </c>
    </row>
    <row r="24" spans="5:15">
      <c r="E24" s="1"/>
    </row>
    <row r="25" spans="5:15">
      <c r="E25" s="1" t="s">
        <v>29</v>
      </c>
      <c r="F25" s="4" t="e">
        <f>COMPLEX(ROUND(IMREAL(IMDIV(IMPRODUCT(F23,F20),IMSUM(F23,F20))),1),ROUND(IMAGINARY(IMDIV(IMPRODUCT(F23,F20),IMSUM(F23,F20))),1),"j")</f>
        <v>#DIV/0!</v>
      </c>
      <c r="G25" s="4" t="e">
        <f t="shared" ref="G25:O25" si="2">COMPLEX(ROUND(IMREAL(IMDIV(IMPRODUCT(G23,G20),IMSUM(G23,G20))),1),ROUND(IMAGINARY(IMDIV(IMPRODUCT(G23,G20),IMSUM(G23,G20))),1),"j")</f>
        <v>#DIV/0!</v>
      </c>
      <c r="H25" s="4" t="e">
        <f t="shared" si="2"/>
        <v>#DIV/0!</v>
      </c>
      <c r="I25" s="4" t="e">
        <f t="shared" si="2"/>
        <v>#DIV/0!</v>
      </c>
      <c r="J25" s="4" t="e">
        <f t="shared" si="2"/>
        <v>#DIV/0!</v>
      </c>
      <c r="K25" s="4" t="e">
        <f t="shared" si="2"/>
        <v>#DIV/0!</v>
      </c>
      <c r="L25" s="4" t="e">
        <f t="shared" si="2"/>
        <v>#DIV/0!</v>
      </c>
      <c r="M25" s="4" t="e">
        <f t="shared" si="2"/>
        <v>#DIV/0!</v>
      </c>
      <c r="N25" s="4" t="e">
        <f t="shared" si="2"/>
        <v>#DIV/0!</v>
      </c>
      <c r="O25" s="4" t="e">
        <f t="shared" si="2"/>
        <v>#DIV/0!</v>
      </c>
    </row>
    <row r="26" spans="5:15">
      <c r="E26" s="1"/>
    </row>
    <row r="27" spans="5:15">
      <c r="E27" s="1" t="s">
        <v>30</v>
      </c>
      <c r="F27" s="4" t="e">
        <f>IMSUM(F14,F25)</f>
        <v>#DIV/0!</v>
      </c>
      <c r="G27" s="4" t="e">
        <f t="shared" ref="G27:O27" si="3">IMSUM(G14,G25)</f>
        <v>#DIV/0!</v>
      </c>
      <c r="H27" s="4" t="e">
        <f t="shared" si="3"/>
        <v>#DIV/0!</v>
      </c>
      <c r="I27" s="4" t="e">
        <f t="shared" si="3"/>
        <v>#DIV/0!</v>
      </c>
      <c r="J27" s="4" t="e">
        <f t="shared" si="3"/>
        <v>#DIV/0!</v>
      </c>
      <c r="K27" s="4" t="e">
        <f t="shared" si="3"/>
        <v>#DIV/0!</v>
      </c>
      <c r="L27" s="4" t="e">
        <f t="shared" si="3"/>
        <v>#DIV/0!</v>
      </c>
      <c r="M27" s="4" t="e">
        <f t="shared" si="3"/>
        <v>#DIV/0!</v>
      </c>
      <c r="N27" s="4" t="e">
        <f t="shared" si="3"/>
        <v>#DIV/0!</v>
      </c>
      <c r="O27" s="4" t="e">
        <f t="shared" si="3"/>
        <v>#DIV/0!</v>
      </c>
    </row>
    <row r="29" spans="5:15">
      <c r="E29" s="1" t="s">
        <v>61</v>
      </c>
      <c r="F29" s="11" t="e">
        <f>IMDIV(IMSUB(F27,COMPLEX(50,0,"j")),IMSUM(F27,COMPLEX(50,0,"j")))</f>
        <v>#DIV/0!</v>
      </c>
      <c r="G29" s="4" t="e">
        <f t="shared" ref="G29:O29" si="4">IMDIV(IMSUB(G27,COMPLEX(50,0,"j")),IMSUM(G27,COMPLEX(50,0,"j")))</f>
        <v>#DIV/0!</v>
      </c>
      <c r="H29" s="4" t="e">
        <f t="shared" si="4"/>
        <v>#DIV/0!</v>
      </c>
      <c r="I29" s="4" t="e">
        <f t="shared" si="4"/>
        <v>#DIV/0!</v>
      </c>
      <c r="J29" s="4" t="e">
        <f t="shared" si="4"/>
        <v>#DIV/0!</v>
      </c>
      <c r="K29" s="4" t="e">
        <f t="shared" si="4"/>
        <v>#DIV/0!</v>
      </c>
      <c r="L29" s="4" t="e">
        <f t="shared" si="4"/>
        <v>#DIV/0!</v>
      </c>
      <c r="M29" s="4" t="e">
        <f t="shared" si="4"/>
        <v>#DIV/0!</v>
      </c>
      <c r="N29" s="4" t="e">
        <f t="shared" si="4"/>
        <v>#DIV/0!</v>
      </c>
      <c r="O29" s="4" t="e">
        <f t="shared" si="4"/>
        <v>#DIV/0!</v>
      </c>
    </row>
    <row r="31" spans="5:15">
      <c r="E31" s="1" t="s">
        <v>63</v>
      </c>
      <c r="F31" s="4" t="e">
        <f>SQRT(IMSUM((IMREAL(F29))^2,(IMAGINARY(F29))^2))</f>
        <v>#DIV/0!</v>
      </c>
      <c r="G31" s="4" t="e">
        <f t="shared" ref="G31:O31" si="5">SQRT(IMSUM((IMREAL(G29))^2,(IMAGINARY(G29))^2))</f>
        <v>#DIV/0!</v>
      </c>
      <c r="H31" s="4" t="e">
        <f t="shared" si="5"/>
        <v>#DIV/0!</v>
      </c>
      <c r="I31" s="4" t="e">
        <f t="shared" si="5"/>
        <v>#DIV/0!</v>
      </c>
      <c r="J31" s="4" t="e">
        <f t="shared" si="5"/>
        <v>#DIV/0!</v>
      </c>
      <c r="K31" s="4" t="e">
        <f t="shared" si="5"/>
        <v>#DIV/0!</v>
      </c>
      <c r="L31" s="4" t="e">
        <f t="shared" si="5"/>
        <v>#DIV/0!</v>
      </c>
      <c r="M31" s="4" t="e">
        <f t="shared" si="5"/>
        <v>#DIV/0!</v>
      </c>
      <c r="N31" s="4" t="e">
        <f t="shared" si="5"/>
        <v>#DIV/0!</v>
      </c>
      <c r="O31" s="4" t="e">
        <f t="shared" si="5"/>
        <v>#DIV/0!</v>
      </c>
    </row>
    <row r="32" spans="5:15">
      <c r="E32" s="1"/>
    </row>
    <row r="33" spans="5:15">
      <c r="E33" s="1" t="s">
        <v>50</v>
      </c>
      <c r="F33" s="11" t="e">
        <f>IMSQRT(IMDIV(COMPLEX(AB7E!$D$18,0,"j"),F27))</f>
        <v>#DIV/0!</v>
      </c>
      <c r="G33" s="11" t="e">
        <f>IMSQRT(IMDIV(COMPLEX(AB7E!$D$18,0,"j"),G27))</f>
        <v>#DIV/0!</v>
      </c>
      <c r="H33" s="11" t="e">
        <f>IMSQRT(IMDIV(COMPLEX(AB7E!$D$18,0,"j"),H27))</f>
        <v>#DIV/0!</v>
      </c>
      <c r="I33" s="11" t="e">
        <f>IMSQRT(IMDIV(COMPLEX(AB7E!$D$18,0,"j"),I27))</f>
        <v>#DIV/0!</v>
      </c>
      <c r="J33" s="11" t="e">
        <f>IMSQRT(IMDIV(COMPLEX(AB7E!$D$18,0,"j"),J27))</f>
        <v>#DIV/0!</v>
      </c>
      <c r="K33" s="11" t="e">
        <f>IMSQRT(IMDIV(COMPLEX(AB7E!$D$18,0,"j"),K27))</f>
        <v>#DIV/0!</v>
      </c>
      <c r="L33" s="11" t="e">
        <f>IMSQRT(IMDIV(COMPLEX(AB7E!$D$18,0,"j"),L27))</f>
        <v>#DIV/0!</v>
      </c>
      <c r="M33" s="11" t="e">
        <f>IMSQRT(IMDIV(COMPLEX(AB7E!$D$18,0,"j"),M27))</f>
        <v>#DIV/0!</v>
      </c>
      <c r="N33" s="11" t="e">
        <f>IMSQRT(IMDIV(COMPLEX(AB7E!$D$18,0,"j"),N27))</f>
        <v>#DIV/0!</v>
      </c>
      <c r="O33" s="11" t="e">
        <f>IMSQRT(IMDIV(COMPLEX(AB7E!$D$18,0,"j"),O27))</f>
        <v>#DIV/0!</v>
      </c>
    </row>
    <row r="35" spans="5:15">
      <c r="E35" s="1" t="s">
        <v>51</v>
      </c>
      <c r="F35" s="11" t="e">
        <f>IMPRODUCT(F25,F33)</f>
        <v>#DIV/0!</v>
      </c>
      <c r="G35" s="11" t="e">
        <f t="shared" ref="G35:O35" si="6">IMPRODUCT(G25,G33)</f>
        <v>#DIV/0!</v>
      </c>
      <c r="H35" s="11" t="e">
        <f t="shared" si="6"/>
        <v>#DIV/0!</v>
      </c>
      <c r="I35" s="11" t="e">
        <f t="shared" si="6"/>
        <v>#DIV/0!</v>
      </c>
      <c r="J35" s="11" t="e">
        <f t="shared" si="6"/>
        <v>#DIV/0!</v>
      </c>
      <c r="K35" s="11" t="e">
        <f t="shared" si="6"/>
        <v>#DIV/0!</v>
      </c>
      <c r="L35" s="11" t="e">
        <f t="shared" si="6"/>
        <v>#DIV/0!</v>
      </c>
      <c r="M35" s="11" t="e">
        <f t="shared" si="6"/>
        <v>#DIV/0!</v>
      </c>
      <c r="N35" s="11" t="e">
        <f t="shared" si="6"/>
        <v>#DIV/0!</v>
      </c>
      <c r="O35" s="11" t="e">
        <f t="shared" si="6"/>
        <v>#DIV/0!</v>
      </c>
    </row>
    <row r="37" spans="5:15">
      <c r="E37" s="1" t="s">
        <v>52</v>
      </c>
      <c r="F37" s="11" t="e">
        <f>IMDIV(F35,F23)</f>
        <v>#DIV/0!</v>
      </c>
      <c r="G37" s="15" t="e">
        <f t="shared" ref="G37:O37" si="7">IMDIV(G35,G23)</f>
        <v>#DIV/0!</v>
      </c>
      <c r="H37" s="15" t="e">
        <f t="shared" si="7"/>
        <v>#DIV/0!</v>
      </c>
      <c r="I37" s="15" t="e">
        <f t="shared" si="7"/>
        <v>#DIV/0!</v>
      </c>
      <c r="J37" s="15" t="e">
        <f t="shared" si="7"/>
        <v>#DIV/0!</v>
      </c>
      <c r="K37" s="15" t="e">
        <f t="shared" si="7"/>
        <v>#DIV/0!</v>
      </c>
      <c r="L37" s="15" t="e">
        <f t="shared" si="7"/>
        <v>#DIV/0!</v>
      </c>
      <c r="M37" s="15" t="e">
        <f t="shared" si="7"/>
        <v>#DIV/0!</v>
      </c>
      <c r="N37" s="15" t="e">
        <f t="shared" si="7"/>
        <v>#DIV/0!</v>
      </c>
      <c r="O37" s="15" t="e">
        <f t="shared" si="7"/>
        <v>#DIV/0!</v>
      </c>
    </row>
    <row r="39" spans="5:15">
      <c r="E39" s="1" t="s">
        <v>53</v>
      </c>
      <c r="F39" s="15" t="e">
        <f>ROUND(IMABS(IMPRODUCT(IMPOWER(F37,2),F10)),0)</f>
        <v>#DIV/0!</v>
      </c>
      <c r="G39" s="15" t="e">
        <f t="shared" ref="G39:O39" si="8">ROUND(IMABS(IMPRODUCT(IMPOWER(G37,2),G10)),0)</f>
        <v>#DIV/0!</v>
      </c>
      <c r="H39" s="15" t="e">
        <f t="shared" si="8"/>
        <v>#DIV/0!</v>
      </c>
      <c r="I39" s="15" t="e">
        <f t="shared" si="8"/>
        <v>#DIV/0!</v>
      </c>
      <c r="J39" s="15" t="e">
        <f t="shared" si="8"/>
        <v>#DIV/0!</v>
      </c>
      <c r="K39" s="15" t="e">
        <f t="shared" si="8"/>
        <v>#DIV/0!</v>
      </c>
      <c r="L39" s="15" t="e">
        <f t="shared" si="8"/>
        <v>#DIV/0!</v>
      </c>
      <c r="M39" s="15" t="e">
        <f t="shared" si="8"/>
        <v>#DIV/0!</v>
      </c>
      <c r="N39" s="15" t="e">
        <f t="shared" si="8"/>
        <v>#DIV/0!</v>
      </c>
      <c r="O39" s="15" t="e">
        <f t="shared" si="8"/>
        <v>#DIV/0!</v>
      </c>
    </row>
    <row r="41" spans="5:15">
      <c r="E41" s="1" t="s">
        <v>62</v>
      </c>
      <c r="F41" s="4" t="str">
        <f>IMDIV(IMSUB(F10,COMPLEX(50,0,"j")),IMSUM(F10,COMPLEX(50,0,"j")))</f>
        <v>-1</v>
      </c>
      <c r="G41" s="19" t="str">
        <f t="shared" ref="G41:O41" si="9">IMDIV(IMSUB(G10,COMPLEX(50,0,"j")),IMSUM(G10,COMPLEX(50,0,"j")))</f>
        <v>-1</v>
      </c>
      <c r="H41" s="19" t="str">
        <f t="shared" si="9"/>
        <v>-1</v>
      </c>
      <c r="I41" s="19" t="str">
        <f t="shared" si="9"/>
        <v>-1</v>
      </c>
      <c r="J41" s="19" t="str">
        <f t="shared" si="9"/>
        <v>-1</v>
      </c>
      <c r="K41" s="19" t="str">
        <f t="shared" si="9"/>
        <v>-1</v>
      </c>
      <c r="L41" s="19" t="str">
        <f t="shared" si="9"/>
        <v>-1</v>
      </c>
      <c r="M41" s="19" t="str">
        <f t="shared" si="9"/>
        <v>-1</v>
      </c>
      <c r="N41" s="19" t="str">
        <f t="shared" si="9"/>
        <v>-1</v>
      </c>
      <c r="O41" s="19" t="str">
        <f t="shared" si="9"/>
        <v>-1</v>
      </c>
    </row>
    <row r="43" spans="5:15">
      <c r="E43" s="1" t="s">
        <v>64</v>
      </c>
      <c r="F43" s="4">
        <f>+IMABS(F41)</f>
        <v>1</v>
      </c>
      <c r="G43" s="19">
        <f t="shared" ref="G43:O43" si="10">+IMABS(G41)</f>
        <v>1</v>
      </c>
      <c r="H43" s="19">
        <f t="shared" si="10"/>
        <v>1</v>
      </c>
      <c r="I43" s="19">
        <f t="shared" si="10"/>
        <v>1</v>
      </c>
      <c r="J43" s="19">
        <f t="shared" si="10"/>
        <v>1</v>
      </c>
      <c r="K43" s="19">
        <f t="shared" si="10"/>
        <v>1</v>
      </c>
      <c r="L43" s="19">
        <f t="shared" si="10"/>
        <v>1</v>
      </c>
      <c r="M43" s="19">
        <f t="shared" si="10"/>
        <v>1</v>
      </c>
      <c r="N43" s="19">
        <f t="shared" si="10"/>
        <v>1</v>
      </c>
      <c r="O43" s="19">
        <f t="shared" si="1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AB7E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Bob</cp:lastModifiedBy>
  <dcterms:created xsi:type="dcterms:W3CDTF">2021-09-15T03:25:25Z</dcterms:created>
  <dcterms:modified xsi:type="dcterms:W3CDTF">2021-09-22T19:22:54Z</dcterms:modified>
</cp:coreProperties>
</file>